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ell\Desktop\"/>
    </mc:Choice>
  </mc:AlternateContent>
  <xr:revisionPtr revIDLastSave="0" documentId="8_{8BA893EB-2A3E-46E5-85BE-D4FE7C0EFB6D}" xr6:coauthVersionLast="45" xr6:coauthVersionMax="45" xr10:uidLastSave="{00000000-0000-0000-0000-000000000000}"/>
  <bookViews>
    <workbookView xWindow="1650" yWindow="1650" windowWidth="20160" windowHeight="10275" xr2:uid="{12CD3DDD-9E6E-40EB-9CC7-D8E2A89B0B35}"/>
  </bookViews>
  <sheets>
    <sheet name="Estimation Worksheet" sheetId="3" r:id="rId1"/>
    <sheet name="Definitions CARES Act &gt;&gt;&gt;" sheetId="5" r:id="rId2"/>
    <sheet name="Payroll Costs" sheetId="1" r:id="rId3"/>
    <sheet name="Maximum Loan Amount" sheetId="2" r:id="rId4"/>
    <sheet name="Foregivenes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3" l="1"/>
  <c r="D19" i="3"/>
  <c r="E37" i="3"/>
  <c r="D35" i="3" l="1"/>
  <c r="D34" i="3"/>
  <c r="D33" i="3"/>
  <c r="D32" i="3"/>
  <c r="D31" i="3"/>
  <c r="D16" i="3"/>
  <c r="D15" i="3"/>
  <c r="D14" i="3"/>
  <c r="D13" i="3"/>
  <c r="D12" i="3"/>
  <c r="AB36" i="3"/>
  <c r="AB37" i="3" s="1"/>
  <c r="AA36" i="3"/>
  <c r="AA37" i="3" s="1"/>
  <c r="Z36" i="3"/>
  <c r="Z37" i="3" s="1"/>
  <c r="Y36" i="3"/>
  <c r="Y37" i="3" s="1"/>
  <c r="AB17" i="3"/>
  <c r="AB18" i="3" s="1"/>
  <c r="AA17" i="3"/>
  <c r="AA18" i="3" s="1"/>
  <c r="Z17" i="3"/>
  <c r="Z18" i="3" s="1"/>
  <c r="Y17" i="3"/>
  <c r="Y18" i="3" s="1"/>
  <c r="X36" i="3"/>
  <c r="X37" i="3" s="1"/>
  <c r="W36" i="3"/>
  <c r="W37" i="3" s="1"/>
  <c r="V36" i="3"/>
  <c r="V37" i="3" s="1"/>
  <c r="U36" i="3"/>
  <c r="U37" i="3" s="1"/>
  <c r="T36" i="3"/>
  <c r="T37" i="3" s="1"/>
  <c r="S36" i="3"/>
  <c r="S37" i="3" s="1"/>
  <c r="X17" i="3"/>
  <c r="X18" i="3" s="1"/>
  <c r="W17" i="3"/>
  <c r="W18" i="3" s="1"/>
  <c r="V17" i="3"/>
  <c r="V18" i="3" s="1"/>
  <c r="U17" i="3"/>
  <c r="U18" i="3" s="1"/>
  <c r="T17" i="3"/>
  <c r="T18" i="3" s="1"/>
  <c r="S17" i="3"/>
  <c r="S18" i="3" s="1"/>
  <c r="E36" i="3" l="1"/>
  <c r="R36" i="3"/>
  <c r="R37" i="3" s="1"/>
  <c r="H29" i="3"/>
  <c r="I29" i="3" s="1"/>
  <c r="J29" i="3" s="1"/>
  <c r="K29" i="3" s="1"/>
  <c r="L29" i="3" s="1"/>
  <c r="M29" i="3" s="1"/>
  <c r="N29" i="3" s="1"/>
  <c r="O29" i="3" s="1"/>
  <c r="P29" i="3" s="1"/>
  <c r="Q29" i="3" s="1"/>
  <c r="R29" i="3" s="1"/>
  <c r="S29" i="3" s="1"/>
  <c r="T29" i="3" s="1"/>
  <c r="U29" i="3" s="1"/>
  <c r="V29" i="3" s="1"/>
  <c r="W29" i="3" s="1"/>
  <c r="X29" i="3" s="1"/>
  <c r="Y29" i="3" s="1"/>
  <c r="Z29" i="3" s="1"/>
  <c r="AA29" i="3" s="1"/>
  <c r="AB29" i="3" s="1"/>
  <c r="E17" i="3"/>
  <c r="E18" i="3" s="1"/>
  <c r="H10" i="3"/>
  <c r="I10" i="3" s="1"/>
  <c r="J10" i="3" s="1"/>
  <c r="K10" i="3" s="1"/>
  <c r="L10" i="3" s="1"/>
  <c r="M10" i="3" s="1"/>
  <c r="N10" i="3" s="1"/>
  <c r="O10" i="3" s="1"/>
  <c r="P10" i="3" s="1"/>
  <c r="Q10" i="3" s="1"/>
  <c r="R10" i="3" s="1"/>
  <c r="S10" i="3" s="1"/>
  <c r="T10" i="3" s="1"/>
  <c r="U10" i="3" s="1"/>
  <c r="V10" i="3" s="1"/>
  <c r="W10" i="3" s="1"/>
  <c r="X10" i="3" s="1"/>
  <c r="Y10" i="3" s="1"/>
  <c r="Z10" i="3" s="1"/>
  <c r="AA10" i="3" s="1"/>
  <c r="AB10" i="3" s="1"/>
  <c r="R17" i="3" l="1"/>
  <c r="R18" i="3" s="1"/>
  <c r="L17" i="3"/>
  <c r="L18" i="3" s="1"/>
  <c r="K17" i="3"/>
  <c r="K18" i="3" s="1"/>
  <c r="F17" i="3"/>
  <c r="F18" i="3" s="1"/>
  <c r="N17" i="3"/>
  <c r="N18" i="3" s="1"/>
  <c r="M17" i="3"/>
  <c r="M18" i="3" s="1"/>
  <c r="H17" i="3"/>
  <c r="H18" i="3" s="1"/>
  <c r="I17" i="3"/>
  <c r="I18" i="3" s="1"/>
  <c r="G17" i="3"/>
  <c r="G18" i="3" s="1"/>
  <c r="J17" i="3"/>
  <c r="J18" i="3" s="1"/>
  <c r="Q17" i="3" l="1"/>
  <c r="Q18" i="3" s="1"/>
  <c r="N36" i="3"/>
  <c r="N37" i="3" s="1"/>
  <c r="Q36" i="3"/>
  <c r="Q37" i="3" s="1"/>
  <c r="M36" i="3"/>
  <c r="M37" i="3" s="1"/>
  <c r="P17" i="3" l="1"/>
  <c r="P18" i="3" s="1"/>
  <c r="P36" i="3"/>
  <c r="P37" i="3" s="1"/>
  <c r="L36" i="3"/>
  <c r="L37" i="3" s="1"/>
  <c r="D17" i="3" l="1"/>
  <c r="D23" i="3" s="1"/>
  <c r="O17" i="3"/>
  <c r="O18" i="3" s="1"/>
  <c r="D18" i="3" s="1"/>
  <c r="O36" i="3"/>
  <c r="O37" i="3" s="1"/>
  <c r="K36" i="3"/>
  <c r="K37" i="3" s="1"/>
  <c r="J36" i="3" l="1"/>
  <c r="J37" i="3" s="1"/>
  <c r="I36" i="3" l="1"/>
  <c r="I37" i="3" s="1"/>
  <c r="H36" i="3" l="1"/>
  <c r="H37" i="3" s="1"/>
  <c r="G36" i="3" l="1"/>
  <c r="G37" i="3" s="1"/>
  <c r="D36" i="3" l="1"/>
  <c r="F36" i="3"/>
  <c r="F37" i="3" s="1"/>
  <c r="D37" i="3" s="1"/>
</calcChain>
</file>

<file path=xl/sharedStrings.xml><?xml version="1.0" encoding="utf-8"?>
<sst xmlns="http://schemas.openxmlformats.org/spreadsheetml/2006/main" count="115" uniqueCount="92">
  <si>
    <t>(I) means</t>
  </si>
  <si>
    <t xml:space="preserve">(vii) the term "payroll costs" </t>
  </si>
  <si>
    <t>(AA)</t>
  </si>
  <si>
    <t>salary, wage, commission, or similar compensation</t>
  </si>
  <si>
    <t>(CC)</t>
  </si>
  <si>
    <t xml:space="preserve">(BB) </t>
  </si>
  <si>
    <t>payment of cash tip or equivalent</t>
  </si>
  <si>
    <t>payment of vacation, parental, family, medical, or sick leave</t>
  </si>
  <si>
    <t>(DD)</t>
  </si>
  <si>
    <t>allowance for dismissal or separation</t>
  </si>
  <si>
    <t>(EE)</t>
  </si>
  <si>
    <t>(FF)</t>
  </si>
  <si>
    <t>payment required for the provision of group health benefits, including insurance premiums</t>
  </si>
  <si>
    <t>payment of any retirement benefits</t>
  </si>
  <si>
    <t>(GG)</t>
  </si>
  <si>
    <t>payment of State or local tax assessed on the compensation of employees</t>
  </si>
  <si>
    <t>(bb)</t>
  </si>
  <si>
    <t xml:space="preserve">(aa) </t>
  </si>
  <si>
    <t>the sum of payments of any compensation with respect to employees that is a</t>
  </si>
  <si>
    <t>the sum of payments of any compensation to or income of a sole proprietor or independent contractor that is a wage, commission, income, net earnings for self employment, or similar compensation and that is an amount that is not more than $100,000 in 1 year, as prorated for the covered period</t>
  </si>
  <si>
    <t>(II) and shall not include</t>
  </si>
  <si>
    <t>the compensation of an individual employee in excess of an annual salary of $100,000 as prorated for the covered period</t>
  </si>
  <si>
    <t>taxes imposed or witheld under chapters 21, 22, or 24 of the Internal Revenue Code of 1986 during the covered period</t>
  </si>
  <si>
    <t>(cc)</t>
  </si>
  <si>
    <t>any compensation of an employee whose principal place of residence is outside of the United States</t>
  </si>
  <si>
    <t>(dd)</t>
  </si>
  <si>
    <t>qualified sick leave wages for which a credit is allowed under Section 7001 of the Families First Coronavirus Response Act (Public Law 116-127)</t>
  </si>
  <si>
    <t>(ee)</t>
  </si>
  <si>
    <t>qualified family leave wages for which a credit is allowed under Section 7003 of the Families First Coronavirus Response Act (Public Law 116-127)</t>
  </si>
  <si>
    <t>Maximum Loan Amount (beginning on Page 18)</t>
  </si>
  <si>
    <t>(aa)</t>
  </si>
  <si>
    <t>the sum of</t>
  </si>
  <si>
    <t>the maximum loan amount shall be the lesser of</t>
  </si>
  <si>
    <t>(i)(I)</t>
  </si>
  <si>
    <t>the product obtained by multiplying</t>
  </si>
  <si>
    <t>the average total monthly payments by the applicant for payroll costs incurred during the 1-year period before the date on which the loan is made,</t>
  </si>
  <si>
    <t>EXCEPT that, in the case of an applicant that is a seasonal employer, as determined by the Adminstrator, the average total monthly payments for payroll shall be for the 12-month period beginning February 15, 2019 and ending June 30, 2019</t>
  </si>
  <si>
    <t>(BB)</t>
  </si>
  <si>
    <t>(ii)</t>
  </si>
  <si>
    <t>$10 million</t>
  </si>
  <si>
    <t>Payroll Protection Loan and Forgiveness Estimation Worksheet</t>
  </si>
  <si>
    <t>Salary</t>
  </si>
  <si>
    <t>Commissions</t>
  </si>
  <si>
    <t>Vacation, Sick Family Leave</t>
  </si>
  <si>
    <t>Health Insurance</t>
  </si>
  <si>
    <t>Retirement Contributions</t>
  </si>
  <si>
    <t>Company</t>
  </si>
  <si>
    <t>TOTAL</t>
  </si>
  <si>
    <t>Title</t>
  </si>
  <si>
    <t>General Mgr</t>
  </si>
  <si>
    <t>Sales Mgr</t>
  </si>
  <si>
    <t>Sales</t>
  </si>
  <si>
    <t>Service Mgr</t>
  </si>
  <si>
    <t>Service Tech</t>
  </si>
  <si>
    <t>Office</t>
  </si>
  <si>
    <t>Other</t>
  </si>
  <si>
    <t>Annual Payroll Costs</t>
  </si>
  <si>
    <t>Monthly Payroll Costs</t>
  </si>
  <si>
    <t>Multiplier</t>
  </si>
  <si>
    <t>Foregiveness Estimator</t>
  </si>
  <si>
    <t>Maximum Loan Amount Estimator</t>
  </si>
  <si>
    <t>8-week Payroll Costs</t>
  </si>
  <si>
    <t>8-weeks of Rent</t>
  </si>
  <si>
    <t>8-weeks of Mortgage Interest</t>
  </si>
  <si>
    <t>8-weeks of Utilities</t>
  </si>
  <si>
    <t>Foregiveness (beginning on Page 43)</t>
  </si>
  <si>
    <t>(b) Foregiveness - An eligible recipient shall be eligible for forgiveness of indebtedness on a covered loan in an amount equal to the sum of the following costs incurred and payments made during the covered period</t>
  </si>
  <si>
    <t>(1)</t>
  </si>
  <si>
    <t>Payroll costs</t>
  </si>
  <si>
    <t>(2)</t>
  </si>
  <si>
    <t>Estimated Foregiveness</t>
  </si>
  <si>
    <t>Estimated Maximum Loan Amount</t>
  </si>
  <si>
    <t>Any payment of interest on any covered mortgage obligation (which shall not include any prepayment of or payment of principal on a covered mortgage obligation)</t>
  </si>
  <si>
    <t>(3)</t>
  </si>
  <si>
    <t>Any payment on any covered rent obligation</t>
  </si>
  <si>
    <t>(4)</t>
  </si>
  <si>
    <t>Any covered utility payment</t>
  </si>
  <si>
    <t>Covered Period - the 8-week period beginning on the date of the origination of a covered loan</t>
  </si>
  <si>
    <t>Covered Rent Obligation - rent obligated under a leasing agreement in force before February 15, 2020</t>
  </si>
  <si>
    <t>Covered Mortgage Obligation - any indebtedness or debt instrument incurred in the oridinary course of business  that is (i) a liability of the borrower, (ii) is a mortgage on real or personal property and (iii) was incurred before February 15, 2020</t>
  </si>
  <si>
    <t>Payroll Costs - See Payroll Costs worksheet</t>
  </si>
  <si>
    <t>Covered Utility Payment - payment for a service for the distribution of electricity, gas, water, transportation, telephone, or internet access for which service began before February 15, 2020</t>
  </si>
  <si>
    <t>Relevant definitions related to the above (beginning on Page 41)</t>
  </si>
  <si>
    <t>for businesses not in operation during 2019 / SKIPPED TO SHORTEN</t>
  </si>
  <si>
    <t>Payroll Costs (Beginning on bottom of Page 10)</t>
  </si>
  <si>
    <t>This worksheet is designed for you to enter your data on the blue text to allow for an estimate of what the loan amount and forgiveness could be in your situation.</t>
  </si>
  <si>
    <t>Example data is included in the worksheet to allow you to see how it works, but is not indicative of your business.</t>
  </si>
  <si>
    <r>
      <t xml:space="preserve">Only change the text in </t>
    </r>
    <r>
      <rPr>
        <sz val="11"/>
        <color rgb="FF0070C0"/>
        <rFont val="Calibri"/>
        <family val="2"/>
        <scheme val="minor"/>
      </rPr>
      <t>blue</t>
    </r>
    <r>
      <rPr>
        <sz val="11"/>
        <color theme="1"/>
        <rFont val="Calibri"/>
        <family val="2"/>
        <scheme val="minor"/>
      </rPr>
      <t xml:space="preserve"> font.</t>
    </r>
  </si>
  <si>
    <t>Enter Most Recent 12-month Compensation and Costs</t>
  </si>
  <si>
    <t>Annual Payroll Costs, subject to Maximum</t>
  </si>
  <si>
    <t>8-week Payroll Costs, subject to Maximum</t>
  </si>
  <si>
    <t>Enter Estimated 8 Weeks of Compensation and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</si>
</sst>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Employee #&quot;0"/>
    <numFmt numFmtId="165" formatCode="0.0&quot;x &quot;"/>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sz val="11"/>
      <color rgb="FF0070C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left"/>
    </xf>
    <xf numFmtId="6" fontId="0" fillId="0" borderId="0" xfId="0" applyNumberFormat="1"/>
    <xf numFmtId="0" fontId="1" fillId="0" borderId="0" xfId="0" applyFont="1"/>
    <xf numFmtId="0" fontId="2" fillId="0" borderId="0" xfId="0" applyFont="1"/>
    <xf numFmtId="0" fontId="3" fillId="0" borderId="0" xfId="0" applyFont="1"/>
    <xf numFmtId="164" fontId="2" fillId="0" borderId="0" xfId="0" applyNumberFormat="1" applyFont="1" applyAlignment="1">
      <alignment horizontal="center"/>
    </xf>
    <xf numFmtId="164" fontId="4" fillId="0" borderId="0" xfId="0" applyNumberFormat="1" applyFont="1" applyAlignment="1">
      <alignment horizontal="center"/>
    </xf>
    <xf numFmtId="6" fontId="5" fillId="0" borderId="0" xfId="0" applyNumberFormat="1" applyFont="1"/>
    <xf numFmtId="0" fontId="0" fillId="0" borderId="1" xfId="0" applyBorder="1"/>
    <xf numFmtId="6" fontId="0" fillId="0" borderId="1" xfId="0" applyNumberFormat="1" applyBorder="1"/>
    <xf numFmtId="6" fontId="5" fillId="0" borderId="1" xfId="0" applyNumberFormat="1" applyFont="1" applyBorder="1"/>
    <xf numFmtId="0" fontId="4" fillId="0" borderId="0" xfId="0" applyFont="1"/>
    <xf numFmtId="165" fontId="0" fillId="0" borderId="0" xfId="0" applyNumberFormat="1"/>
    <xf numFmtId="0" fontId="0" fillId="0" borderId="0" xfId="0" quotePrefix="1"/>
    <xf numFmtId="0" fontId="1" fillId="0" borderId="2" xfId="0" applyFont="1" applyBorder="1"/>
    <xf numFmtId="0" fontId="1" fillId="0" borderId="3" xfId="0" applyFont="1" applyBorder="1"/>
    <xf numFmtId="6" fontId="1" fillId="0" borderId="4"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26CFE-A1DF-4BA4-86A9-79DF9BF0FBAA}">
  <dimension ref="A1:AB43"/>
  <sheetViews>
    <sheetView tabSelected="1" zoomScaleNormal="100" zoomScaleSheetLayoutView="100" workbookViewId="0">
      <selection activeCell="D27" sqref="D27"/>
    </sheetView>
  </sheetViews>
  <sheetFormatPr defaultColWidth="15.7109375" defaultRowHeight="15" x14ac:dyDescent="0.25"/>
  <cols>
    <col min="4" max="28" width="13.7109375" customWidth="1"/>
  </cols>
  <sheetData>
    <row r="1" spans="1:28" ht="18.75" x14ac:dyDescent="0.3">
      <c r="A1" s="5" t="s">
        <v>40</v>
      </c>
    </row>
    <row r="3" spans="1:28" x14ac:dyDescent="0.25">
      <c r="A3" t="s">
        <v>85</v>
      </c>
    </row>
    <row r="4" spans="1:28" x14ac:dyDescent="0.25">
      <c r="A4" t="s">
        <v>86</v>
      </c>
    </row>
    <row r="5" spans="1:28" x14ac:dyDescent="0.25">
      <c r="A5" t="s">
        <v>87</v>
      </c>
    </row>
    <row r="7" spans="1:28" x14ac:dyDescent="0.25">
      <c r="A7" s="4" t="s">
        <v>60</v>
      </c>
    </row>
    <row r="8" spans="1:28" x14ac:dyDescent="0.25">
      <c r="A8" s="12" t="s">
        <v>88</v>
      </c>
    </row>
    <row r="9" spans="1:28" x14ac:dyDescent="0.25">
      <c r="A9" s="4"/>
    </row>
    <row r="10" spans="1:28" x14ac:dyDescent="0.25">
      <c r="A10" s="4"/>
      <c r="D10" s="6" t="s">
        <v>47</v>
      </c>
      <c r="E10" s="6" t="s">
        <v>46</v>
      </c>
      <c r="F10" s="6">
        <v>1</v>
      </c>
      <c r="G10" s="6">
        <v>1</v>
      </c>
      <c r="H10" s="6">
        <f>+G10+1</f>
        <v>2</v>
      </c>
      <c r="I10" s="6">
        <f t="shared" ref="I10:R10" si="0">+H10+1</f>
        <v>3</v>
      </c>
      <c r="J10" s="6">
        <f t="shared" si="0"/>
        <v>4</v>
      </c>
      <c r="K10" s="6">
        <f t="shared" si="0"/>
        <v>5</v>
      </c>
      <c r="L10" s="6">
        <f t="shared" si="0"/>
        <v>6</v>
      </c>
      <c r="M10" s="6">
        <f t="shared" si="0"/>
        <v>7</v>
      </c>
      <c r="N10" s="6">
        <f t="shared" si="0"/>
        <v>8</v>
      </c>
      <c r="O10" s="6">
        <f t="shared" si="0"/>
        <v>9</v>
      </c>
      <c r="P10" s="6">
        <f t="shared" si="0"/>
        <v>10</v>
      </c>
      <c r="Q10" s="6">
        <f t="shared" si="0"/>
        <v>11</v>
      </c>
      <c r="R10" s="6">
        <f t="shared" si="0"/>
        <v>12</v>
      </c>
      <c r="S10" s="6">
        <f t="shared" ref="S10" si="1">+R10+1</f>
        <v>13</v>
      </c>
      <c r="T10" s="6">
        <f t="shared" ref="T10" si="2">+S10+1</f>
        <v>14</v>
      </c>
      <c r="U10" s="6">
        <f t="shared" ref="U10" si="3">+T10+1</f>
        <v>15</v>
      </c>
      <c r="V10" s="6">
        <f t="shared" ref="V10" si="4">+U10+1</f>
        <v>16</v>
      </c>
      <c r="W10" s="6">
        <f t="shared" ref="W10" si="5">+V10+1</f>
        <v>17</v>
      </c>
      <c r="X10" s="6">
        <f t="shared" ref="X10" si="6">+W10+1</f>
        <v>18</v>
      </c>
      <c r="Y10" s="6">
        <f t="shared" ref="Y10" si="7">+X10+1</f>
        <v>19</v>
      </c>
      <c r="Z10" s="6">
        <f t="shared" ref="Z10" si="8">+Y10+1</f>
        <v>20</v>
      </c>
      <c r="AA10" s="6">
        <f t="shared" ref="AA10" si="9">+Z10+1</f>
        <v>21</v>
      </c>
      <c r="AB10" s="6">
        <f t="shared" ref="AB10" si="10">+AA10+1</f>
        <v>22</v>
      </c>
    </row>
    <row r="11" spans="1:28" x14ac:dyDescent="0.25">
      <c r="A11" t="s">
        <v>48</v>
      </c>
      <c r="D11" s="6"/>
      <c r="E11" s="6"/>
      <c r="F11" s="7" t="s">
        <v>49</v>
      </c>
      <c r="G11" s="7" t="s">
        <v>50</v>
      </c>
      <c r="H11" s="7" t="s">
        <v>51</v>
      </c>
      <c r="I11" s="7" t="s">
        <v>52</v>
      </c>
      <c r="J11" s="7" t="s">
        <v>53</v>
      </c>
      <c r="K11" s="7" t="s">
        <v>53</v>
      </c>
      <c r="L11" s="7" t="s">
        <v>54</v>
      </c>
      <c r="M11" s="7" t="s">
        <v>54</v>
      </c>
      <c r="N11" s="7" t="s">
        <v>55</v>
      </c>
      <c r="O11" s="7"/>
      <c r="P11" s="7"/>
      <c r="Q11" s="7"/>
      <c r="R11" s="7"/>
      <c r="S11" s="7"/>
      <c r="T11" s="7"/>
      <c r="U11" s="7"/>
      <c r="V11" s="7"/>
      <c r="W11" s="7"/>
      <c r="X11" s="7"/>
      <c r="Y11" s="7"/>
      <c r="Z11" s="7"/>
      <c r="AA11" s="7"/>
      <c r="AB11" s="7"/>
    </row>
    <row r="12" spans="1:28" x14ac:dyDescent="0.25">
      <c r="A12" t="s">
        <v>41</v>
      </c>
      <c r="D12" s="2">
        <f>+SUM(E12:AB12)</f>
        <v>600000</v>
      </c>
      <c r="E12" s="8"/>
      <c r="F12" s="8">
        <v>150000</v>
      </c>
      <c r="G12" s="8">
        <v>120000</v>
      </c>
      <c r="H12" s="8">
        <v>40000</v>
      </c>
      <c r="I12" s="8">
        <v>80000</v>
      </c>
      <c r="J12" s="8">
        <v>50000</v>
      </c>
      <c r="K12" s="8">
        <v>50000</v>
      </c>
      <c r="L12" s="8">
        <v>40000</v>
      </c>
      <c r="M12" s="8">
        <v>40000</v>
      </c>
      <c r="N12" s="8">
        <v>30000</v>
      </c>
      <c r="O12" s="8">
        <v>0</v>
      </c>
      <c r="P12" s="8">
        <v>0</v>
      </c>
      <c r="Q12" s="8">
        <v>0</v>
      </c>
      <c r="R12" s="8">
        <v>0</v>
      </c>
      <c r="S12" s="8">
        <v>0</v>
      </c>
      <c r="T12" s="8">
        <v>0</v>
      </c>
      <c r="U12" s="8">
        <v>0</v>
      </c>
      <c r="V12" s="8">
        <v>0</v>
      </c>
      <c r="W12" s="8">
        <v>0</v>
      </c>
      <c r="X12" s="8">
        <v>0</v>
      </c>
      <c r="Y12" s="8">
        <v>0</v>
      </c>
      <c r="Z12" s="8">
        <v>0</v>
      </c>
      <c r="AA12" s="8">
        <v>0</v>
      </c>
      <c r="AB12" s="8">
        <v>0</v>
      </c>
    </row>
    <row r="13" spans="1:28" x14ac:dyDescent="0.25">
      <c r="A13" t="s">
        <v>42</v>
      </c>
      <c r="D13" s="2">
        <f t="shared" ref="D13:D16" si="11">+SUM(E13:AB13)</f>
        <v>0</v>
      </c>
      <c r="E13" s="8"/>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row>
    <row r="14" spans="1:28" x14ac:dyDescent="0.25">
      <c r="A14" t="s">
        <v>43</v>
      </c>
      <c r="D14" s="2">
        <f t="shared" si="11"/>
        <v>0</v>
      </c>
      <c r="E14" s="8"/>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row>
    <row r="15" spans="1:28" x14ac:dyDescent="0.25">
      <c r="A15" t="s">
        <v>44</v>
      </c>
      <c r="D15" s="2">
        <f t="shared" si="11"/>
        <v>40000</v>
      </c>
      <c r="E15" s="8">
        <v>40000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row>
    <row r="16" spans="1:28" x14ac:dyDescent="0.25">
      <c r="A16" s="9" t="s">
        <v>45</v>
      </c>
      <c r="B16" s="9"/>
      <c r="C16" s="9"/>
      <c r="D16" s="10">
        <f t="shared" si="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row>
    <row r="17" spans="1:28" x14ac:dyDescent="0.25">
      <c r="A17" t="s">
        <v>56</v>
      </c>
      <c r="D17" s="2">
        <f>+SUM(D12:D16)</f>
        <v>640000</v>
      </c>
      <c r="E17" s="2">
        <f t="shared" ref="E17:R17" si="12">+SUM(E12:E16)</f>
        <v>40000</v>
      </c>
      <c r="F17" s="2">
        <f t="shared" si="12"/>
        <v>150000</v>
      </c>
      <c r="G17" s="2">
        <f t="shared" si="12"/>
        <v>120000</v>
      </c>
      <c r="H17" s="2">
        <f t="shared" si="12"/>
        <v>40000</v>
      </c>
      <c r="I17" s="2">
        <f t="shared" si="12"/>
        <v>80000</v>
      </c>
      <c r="J17" s="2">
        <f t="shared" si="12"/>
        <v>50000</v>
      </c>
      <c r="K17" s="2">
        <f t="shared" si="12"/>
        <v>50000</v>
      </c>
      <c r="L17" s="2">
        <f t="shared" si="12"/>
        <v>40000</v>
      </c>
      <c r="M17" s="2">
        <f t="shared" si="12"/>
        <v>40000</v>
      </c>
      <c r="N17" s="2">
        <f t="shared" si="12"/>
        <v>30000</v>
      </c>
      <c r="O17" s="2">
        <f t="shared" si="12"/>
        <v>0</v>
      </c>
      <c r="P17" s="2">
        <f t="shared" si="12"/>
        <v>0</v>
      </c>
      <c r="Q17" s="2">
        <f t="shared" si="12"/>
        <v>0</v>
      </c>
      <c r="R17" s="2">
        <f t="shared" si="12"/>
        <v>0</v>
      </c>
      <c r="S17" s="2">
        <f t="shared" ref="S17:X17" si="13">+SUM(S12:S16)</f>
        <v>0</v>
      </c>
      <c r="T17" s="2">
        <f t="shared" si="13"/>
        <v>0</v>
      </c>
      <c r="U17" s="2">
        <f t="shared" si="13"/>
        <v>0</v>
      </c>
      <c r="V17" s="2">
        <f t="shared" si="13"/>
        <v>0</v>
      </c>
      <c r="W17" s="2">
        <f t="shared" si="13"/>
        <v>0</v>
      </c>
      <c r="X17" s="2">
        <f t="shared" si="13"/>
        <v>0</v>
      </c>
      <c r="Y17" s="2">
        <f t="shared" ref="Y17:AB17" si="14">+SUM(Y12:Y16)</f>
        <v>0</v>
      </c>
      <c r="Z17" s="2">
        <f t="shared" si="14"/>
        <v>0</v>
      </c>
      <c r="AA17" s="2">
        <f t="shared" si="14"/>
        <v>0</v>
      </c>
      <c r="AB17" s="2">
        <f t="shared" si="14"/>
        <v>0</v>
      </c>
    </row>
    <row r="18" spans="1:28" x14ac:dyDescent="0.25">
      <c r="A18" t="s">
        <v>89</v>
      </c>
      <c r="D18" s="2">
        <f>+SUM(E18:AB18)</f>
        <v>570000</v>
      </c>
      <c r="E18" s="2">
        <f>+E17</f>
        <v>40000</v>
      </c>
      <c r="F18" s="2">
        <f>+MIN(F17,100000)</f>
        <v>100000</v>
      </c>
      <c r="G18" s="2">
        <f t="shared" ref="G18:AB18" si="15">+MIN(G17,100000)</f>
        <v>100000</v>
      </c>
      <c r="H18" s="2">
        <f t="shared" si="15"/>
        <v>40000</v>
      </c>
      <c r="I18" s="2">
        <f t="shared" si="15"/>
        <v>80000</v>
      </c>
      <c r="J18" s="2">
        <f t="shared" si="15"/>
        <v>50000</v>
      </c>
      <c r="K18" s="2">
        <f t="shared" si="15"/>
        <v>50000</v>
      </c>
      <c r="L18" s="2">
        <f t="shared" si="15"/>
        <v>40000</v>
      </c>
      <c r="M18" s="2">
        <f t="shared" si="15"/>
        <v>40000</v>
      </c>
      <c r="N18" s="2">
        <f t="shared" si="15"/>
        <v>30000</v>
      </c>
      <c r="O18" s="2">
        <f t="shared" si="15"/>
        <v>0</v>
      </c>
      <c r="P18" s="2">
        <f t="shared" si="15"/>
        <v>0</v>
      </c>
      <c r="Q18" s="2">
        <f t="shared" si="15"/>
        <v>0</v>
      </c>
      <c r="R18" s="2">
        <f t="shared" si="15"/>
        <v>0</v>
      </c>
      <c r="S18" s="2">
        <f t="shared" si="15"/>
        <v>0</v>
      </c>
      <c r="T18" s="2">
        <f t="shared" si="15"/>
        <v>0</v>
      </c>
      <c r="U18" s="2">
        <f t="shared" si="15"/>
        <v>0</v>
      </c>
      <c r="V18" s="2">
        <f t="shared" si="15"/>
        <v>0</v>
      </c>
      <c r="W18" s="2">
        <f t="shared" si="15"/>
        <v>0</v>
      </c>
      <c r="X18" s="2">
        <f t="shared" si="15"/>
        <v>0</v>
      </c>
      <c r="Y18" s="2">
        <f t="shared" si="15"/>
        <v>0</v>
      </c>
      <c r="Z18" s="2">
        <f t="shared" si="15"/>
        <v>0</v>
      </c>
      <c r="AA18" s="2">
        <f t="shared" si="15"/>
        <v>0</v>
      </c>
      <c r="AB18" s="2">
        <f t="shared" si="15"/>
        <v>0</v>
      </c>
    </row>
    <row r="19" spans="1:28" x14ac:dyDescent="0.25">
      <c r="A19" t="s">
        <v>57</v>
      </c>
      <c r="D19" s="2">
        <f>+D18/12</f>
        <v>47500</v>
      </c>
    </row>
    <row r="20" spans="1:28" x14ac:dyDescent="0.25">
      <c r="D20" s="2"/>
    </row>
    <row r="21" spans="1:28" x14ac:dyDescent="0.25">
      <c r="A21" t="s">
        <v>58</v>
      </c>
      <c r="D21" s="13">
        <v>2.5</v>
      </c>
    </row>
    <row r="22" spans="1:28" x14ac:dyDescent="0.25">
      <c r="D22" s="13"/>
    </row>
    <row r="23" spans="1:28" x14ac:dyDescent="0.25">
      <c r="A23" s="15" t="s">
        <v>71</v>
      </c>
      <c r="B23" s="16"/>
      <c r="C23" s="16"/>
      <c r="D23" s="17">
        <f>+D19*D21</f>
        <v>118750</v>
      </c>
    </row>
    <row r="25" spans="1:28" x14ac:dyDescent="0.25">
      <c r="A25" s="4" t="s">
        <v>59</v>
      </c>
    </row>
    <row r="26" spans="1:28" x14ac:dyDescent="0.25">
      <c r="E26" s="8"/>
    </row>
    <row r="27" spans="1:28" x14ac:dyDescent="0.25">
      <c r="A27" s="12" t="s">
        <v>91</v>
      </c>
    </row>
    <row r="28" spans="1:28" x14ac:dyDescent="0.25">
      <c r="A28" s="4"/>
    </row>
    <row r="29" spans="1:28" x14ac:dyDescent="0.25">
      <c r="A29" s="4"/>
      <c r="D29" s="6" t="s">
        <v>47</v>
      </c>
      <c r="E29" s="6" t="s">
        <v>46</v>
      </c>
      <c r="F29" s="6">
        <v>1</v>
      </c>
      <c r="G29" s="6">
        <v>1</v>
      </c>
      <c r="H29" s="6">
        <f>+G29+1</f>
        <v>2</v>
      </c>
      <c r="I29" s="6">
        <f t="shared" ref="I29:R29" si="16">+H29+1</f>
        <v>3</v>
      </c>
      <c r="J29" s="6">
        <f t="shared" si="16"/>
        <v>4</v>
      </c>
      <c r="K29" s="6">
        <f t="shared" si="16"/>
        <v>5</v>
      </c>
      <c r="L29" s="6">
        <f t="shared" si="16"/>
        <v>6</v>
      </c>
      <c r="M29" s="6">
        <f t="shared" si="16"/>
        <v>7</v>
      </c>
      <c r="N29" s="6">
        <f t="shared" si="16"/>
        <v>8</v>
      </c>
      <c r="O29" s="6">
        <f t="shared" si="16"/>
        <v>9</v>
      </c>
      <c r="P29" s="6">
        <f t="shared" si="16"/>
        <v>10</v>
      </c>
      <c r="Q29" s="6">
        <f t="shared" si="16"/>
        <v>11</v>
      </c>
      <c r="R29" s="6">
        <f t="shared" si="16"/>
        <v>12</v>
      </c>
      <c r="S29" s="6">
        <f t="shared" ref="S29" si="17">+R29+1</f>
        <v>13</v>
      </c>
      <c r="T29" s="6">
        <f t="shared" ref="T29" si="18">+S29+1</f>
        <v>14</v>
      </c>
      <c r="U29" s="6">
        <f t="shared" ref="U29" si="19">+T29+1</f>
        <v>15</v>
      </c>
      <c r="V29" s="6">
        <f t="shared" ref="V29" si="20">+U29+1</f>
        <v>16</v>
      </c>
      <c r="W29" s="6">
        <f t="shared" ref="W29" si="21">+V29+1</f>
        <v>17</v>
      </c>
      <c r="X29" s="6">
        <f t="shared" ref="X29" si="22">+W29+1</f>
        <v>18</v>
      </c>
      <c r="Y29" s="6">
        <f t="shared" ref="Y29" si="23">+X29+1</f>
        <v>19</v>
      </c>
      <c r="Z29" s="6">
        <f t="shared" ref="Z29" si="24">+Y29+1</f>
        <v>20</v>
      </c>
      <c r="AA29" s="6">
        <f t="shared" ref="AA29" si="25">+Z29+1</f>
        <v>21</v>
      </c>
      <c r="AB29" s="6">
        <f t="shared" ref="AB29" si="26">+AA29+1</f>
        <v>22</v>
      </c>
    </row>
    <row r="30" spans="1:28" x14ac:dyDescent="0.25">
      <c r="A30" t="s">
        <v>48</v>
      </c>
      <c r="D30" s="6"/>
      <c r="E30" s="6"/>
      <c r="F30" s="7" t="s">
        <v>49</v>
      </c>
      <c r="G30" s="7" t="s">
        <v>50</v>
      </c>
      <c r="H30" s="7" t="s">
        <v>51</v>
      </c>
      <c r="I30" s="7" t="s">
        <v>52</v>
      </c>
      <c r="J30" s="7" t="s">
        <v>53</v>
      </c>
      <c r="K30" s="7" t="s">
        <v>53</v>
      </c>
      <c r="L30" s="7" t="s">
        <v>54</v>
      </c>
      <c r="M30" s="7" t="s">
        <v>54</v>
      </c>
      <c r="N30" s="7" t="s">
        <v>55</v>
      </c>
      <c r="O30" s="7"/>
      <c r="P30" s="7"/>
      <c r="Q30" s="7"/>
      <c r="R30" s="7"/>
      <c r="S30" s="7"/>
      <c r="T30" s="7"/>
      <c r="U30" s="7"/>
      <c r="V30" s="7"/>
      <c r="W30" s="7"/>
      <c r="X30" s="7"/>
      <c r="Y30" s="7"/>
      <c r="Z30" s="7"/>
      <c r="AA30" s="7"/>
      <c r="AB30" s="7"/>
    </row>
    <row r="31" spans="1:28" x14ac:dyDescent="0.25">
      <c r="A31" t="s">
        <v>41</v>
      </c>
      <c r="D31" s="2">
        <f>+SUM(E31:AB31)</f>
        <v>92307.692307692298</v>
      </c>
      <c r="E31" s="8"/>
      <c r="F31" s="8">
        <v>23076.923076923078</v>
      </c>
      <c r="G31" s="8">
        <v>18461.538461538461</v>
      </c>
      <c r="H31" s="8">
        <v>6153.8461538461543</v>
      </c>
      <c r="I31" s="8">
        <v>12307.692307692309</v>
      </c>
      <c r="J31" s="8">
        <v>7692.3076923076924</v>
      </c>
      <c r="K31" s="8">
        <v>7692.3076923076924</v>
      </c>
      <c r="L31" s="8">
        <v>6153.8461538461543</v>
      </c>
      <c r="M31" s="8">
        <v>6153.8461538461543</v>
      </c>
      <c r="N31" s="8">
        <v>4615.3846153846152</v>
      </c>
      <c r="O31" s="8">
        <v>0</v>
      </c>
      <c r="P31" s="8">
        <v>0</v>
      </c>
      <c r="Q31" s="8">
        <v>0</v>
      </c>
      <c r="R31" s="8">
        <v>0</v>
      </c>
      <c r="S31" s="8">
        <v>0</v>
      </c>
      <c r="T31" s="8">
        <v>0</v>
      </c>
      <c r="U31" s="8">
        <v>0</v>
      </c>
      <c r="V31" s="8">
        <v>0</v>
      </c>
      <c r="W31" s="8">
        <v>0</v>
      </c>
      <c r="X31" s="8">
        <v>0</v>
      </c>
      <c r="Y31" s="8">
        <v>0</v>
      </c>
      <c r="Z31" s="8">
        <v>0</v>
      </c>
      <c r="AA31" s="8">
        <v>0</v>
      </c>
      <c r="AB31" s="8">
        <v>0</v>
      </c>
    </row>
    <row r="32" spans="1:28" x14ac:dyDescent="0.25">
      <c r="A32" t="s">
        <v>42</v>
      </c>
      <c r="D32" s="2">
        <f t="shared" ref="D32:D35" si="27">+SUM(E32:AB32)</f>
        <v>0</v>
      </c>
      <c r="E32" s="8"/>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row>
    <row r="33" spans="1:28" x14ac:dyDescent="0.25">
      <c r="A33" t="s">
        <v>43</v>
      </c>
      <c r="D33" s="2">
        <f t="shared" si="27"/>
        <v>0</v>
      </c>
      <c r="E33" s="8"/>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row>
    <row r="34" spans="1:28" x14ac:dyDescent="0.25">
      <c r="A34" t="s">
        <v>44</v>
      </c>
      <c r="D34" s="2">
        <f t="shared" si="27"/>
        <v>6153.8461538461543</v>
      </c>
      <c r="E34" s="8">
        <v>6153.8461538461543</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row>
    <row r="35" spans="1:28" x14ac:dyDescent="0.25">
      <c r="A35" s="9" t="s">
        <v>45</v>
      </c>
      <c r="B35" s="9"/>
      <c r="C35" s="9"/>
      <c r="D35" s="10">
        <f t="shared" si="27"/>
        <v>0</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11">
        <v>0</v>
      </c>
      <c r="Y35" s="11">
        <v>0</v>
      </c>
      <c r="Z35" s="11">
        <v>0</v>
      </c>
      <c r="AA35" s="11">
        <v>0</v>
      </c>
      <c r="AB35" s="11">
        <v>0</v>
      </c>
    </row>
    <row r="36" spans="1:28" x14ac:dyDescent="0.25">
      <c r="A36" t="s">
        <v>61</v>
      </c>
      <c r="D36" s="2">
        <f>+SUM(D31:D35)</f>
        <v>98461.538461538454</v>
      </c>
      <c r="E36" s="2">
        <f t="shared" ref="E36" si="28">+SUM(E31:E35)</f>
        <v>6153.8461538461543</v>
      </c>
      <c r="F36" s="2">
        <f t="shared" ref="F36" si="29">+SUM(F31:F35)</f>
        <v>23076.923076923078</v>
      </c>
      <c r="G36" s="2">
        <f t="shared" ref="G36" si="30">+SUM(G31:G35)</f>
        <v>18461.538461538461</v>
      </c>
      <c r="H36" s="2">
        <f t="shared" ref="H36" si="31">+SUM(H31:H35)</f>
        <v>6153.8461538461543</v>
      </c>
      <c r="I36" s="2">
        <f t="shared" ref="I36" si="32">+SUM(I31:I35)</f>
        <v>12307.692307692309</v>
      </c>
      <c r="J36" s="2">
        <f t="shared" ref="J36" si="33">+SUM(J31:J35)</f>
        <v>7692.3076923076924</v>
      </c>
      <c r="K36" s="2">
        <f t="shared" ref="K36" si="34">+SUM(K31:K35)</f>
        <v>7692.3076923076924</v>
      </c>
      <c r="L36" s="2">
        <f t="shared" ref="L36" si="35">+SUM(L31:L35)</f>
        <v>6153.8461538461543</v>
      </c>
      <c r="M36" s="2">
        <f t="shared" ref="M36" si="36">+SUM(M31:M35)</f>
        <v>6153.8461538461543</v>
      </c>
      <c r="N36" s="2">
        <f t="shared" ref="N36" si="37">+SUM(N31:N35)</f>
        <v>4615.3846153846152</v>
      </c>
      <c r="O36" s="2">
        <f t="shared" ref="O36" si="38">+SUM(O31:O35)</f>
        <v>0</v>
      </c>
      <c r="P36" s="2">
        <f t="shared" ref="P36" si="39">+SUM(P31:P35)</f>
        <v>0</v>
      </c>
      <c r="Q36" s="2">
        <f t="shared" ref="Q36" si="40">+SUM(Q31:Q35)</f>
        <v>0</v>
      </c>
      <c r="R36" s="2">
        <f t="shared" ref="R36:X36" si="41">+SUM(R31:R35)</f>
        <v>0</v>
      </c>
      <c r="S36" s="2">
        <f t="shared" si="41"/>
        <v>0</v>
      </c>
      <c r="T36" s="2">
        <f t="shared" si="41"/>
        <v>0</v>
      </c>
      <c r="U36" s="2">
        <f t="shared" si="41"/>
        <v>0</v>
      </c>
      <c r="V36" s="2">
        <f t="shared" si="41"/>
        <v>0</v>
      </c>
      <c r="W36" s="2">
        <f t="shared" si="41"/>
        <v>0</v>
      </c>
      <c r="X36" s="2">
        <f t="shared" si="41"/>
        <v>0</v>
      </c>
      <c r="Y36" s="2">
        <f t="shared" ref="Y36:AB36" si="42">+SUM(Y31:Y35)</f>
        <v>0</v>
      </c>
      <c r="Z36" s="2">
        <f t="shared" si="42"/>
        <v>0</v>
      </c>
      <c r="AA36" s="2">
        <f t="shared" si="42"/>
        <v>0</v>
      </c>
      <c r="AB36" s="2">
        <f t="shared" si="42"/>
        <v>0</v>
      </c>
    </row>
    <row r="37" spans="1:28" x14ac:dyDescent="0.25">
      <c r="A37" t="s">
        <v>90</v>
      </c>
      <c r="D37" s="2">
        <f>+SUM(E37:AB37)</f>
        <v>87693.076923076937</v>
      </c>
      <c r="E37" s="2">
        <f>+E36</f>
        <v>6153.8461538461543</v>
      </c>
      <c r="F37" s="2">
        <f>+MIN(F36,15385)</f>
        <v>15385</v>
      </c>
      <c r="G37" s="2">
        <f t="shared" ref="G37:AB37" si="43">+MIN(G36,15385)</f>
        <v>15385</v>
      </c>
      <c r="H37" s="2">
        <f t="shared" si="43"/>
        <v>6153.8461538461543</v>
      </c>
      <c r="I37" s="2">
        <f t="shared" si="43"/>
        <v>12307.692307692309</v>
      </c>
      <c r="J37" s="2">
        <f t="shared" si="43"/>
        <v>7692.3076923076924</v>
      </c>
      <c r="K37" s="2">
        <f t="shared" si="43"/>
        <v>7692.3076923076924</v>
      </c>
      <c r="L37" s="2">
        <f t="shared" si="43"/>
        <v>6153.8461538461543</v>
      </c>
      <c r="M37" s="2">
        <f t="shared" si="43"/>
        <v>6153.8461538461543</v>
      </c>
      <c r="N37" s="2">
        <f t="shared" si="43"/>
        <v>4615.3846153846152</v>
      </c>
      <c r="O37" s="2">
        <f t="shared" si="43"/>
        <v>0</v>
      </c>
      <c r="P37" s="2">
        <f t="shared" si="43"/>
        <v>0</v>
      </c>
      <c r="Q37" s="2">
        <f t="shared" si="43"/>
        <v>0</v>
      </c>
      <c r="R37" s="2">
        <f t="shared" si="43"/>
        <v>0</v>
      </c>
      <c r="S37" s="2">
        <f t="shared" si="43"/>
        <v>0</v>
      </c>
      <c r="T37" s="2">
        <f t="shared" si="43"/>
        <v>0</v>
      </c>
      <c r="U37" s="2">
        <f t="shared" si="43"/>
        <v>0</v>
      </c>
      <c r="V37" s="2">
        <f t="shared" si="43"/>
        <v>0</v>
      </c>
      <c r="W37" s="2">
        <f t="shared" si="43"/>
        <v>0</v>
      </c>
      <c r="X37" s="2">
        <f t="shared" si="43"/>
        <v>0</v>
      </c>
      <c r="Y37" s="2">
        <f t="shared" si="43"/>
        <v>0</v>
      </c>
      <c r="Z37" s="2">
        <f t="shared" si="43"/>
        <v>0</v>
      </c>
      <c r="AA37" s="2">
        <f t="shared" si="43"/>
        <v>0</v>
      </c>
      <c r="AB37" s="2">
        <f t="shared" si="43"/>
        <v>0</v>
      </c>
    </row>
    <row r="39" spans="1:28" x14ac:dyDescent="0.25">
      <c r="A39" t="s">
        <v>62</v>
      </c>
      <c r="D39" s="8">
        <v>14000</v>
      </c>
    </row>
    <row r="40" spans="1:28" x14ac:dyDescent="0.25">
      <c r="A40" t="s">
        <v>63</v>
      </c>
      <c r="D40" s="8">
        <v>0</v>
      </c>
    </row>
    <row r="41" spans="1:28" x14ac:dyDescent="0.25">
      <c r="A41" t="s">
        <v>64</v>
      </c>
      <c r="D41" s="8">
        <v>1000</v>
      </c>
    </row>
    <row r="43" spans="1:28" x14ac:dyDescent="0.25">
      <c r="A43" s="15" t="s">
        <v>70</v>
      </c>
      <c r="B43" s="16"/>
      <c r="C43" s="16"/>
      <c r="D43" s="17">
        <f>+SUM(D37,D39:D41)</f>
        <v>102693.07692307694</v>
      </c>
    </row>
  </sheetData>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232A0-354F-4D60-8C11-6F3376D3811E}">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C655-BCAE-48FB-B2EE-D529D9419CDD}">
  <dimension ref="A1:F19"/>
  <sheetViews>
    <sheetView zoomScaleNormal="100" zoomScaleSheetLayoutView="100" workbookViewId="0">
      <selection activeCell="A2" sqref="A2"/>
    </sheetView>
  </sheetViews>
  <sheetFormatPr defaultColWidth="15.7109375" defaultRowHeight="15" x14ac:dyDescent="0.25"/>
  <cols>
    <col min="1" max="5" width="4.7109375" customWidth="1"/>
  </cols>
  <sheetData>
    <row r="1" spans="1:6" x14ac:dyDescent="0.25">
      <c r="A1" s="3" t="s">
        <v>84</v>
      </c>
    </row>
    <row r="3" spans="1:6" x14ac:dyDescent="0.25">
      <c r="B3" t="s">
        <v>1</v>
      </c>
    </row>
    <row r="4" spans="1:6" x14ac:dyDescent="0.25">
      <c r="C4" t="s">
        <v>0</v>
      </c>
    </row>
    <row r="5" spans="1:6" x14ac:dyDescent="0.25">
      <c r="D5" t="s">
        <v>17</v>
      </c>
      <c r="E5" t="s">
        <v>18</v>
      </c>
    </row>
    <row r="6" spans="1:6" x14ac:dyDescent="0.25">
      <c r="E6" t="s">
        <v>2</v>
      </c>
      <c r="F6" t="s">
        <v>3</v>
      </c>
    </row>
    <row r="7" spans="1:6" x14ac:dyDescent="0.25">
      <c r="E7" t="s">
        <v>5</v>
      </c>
      <c r="F7" t="s">
        <v>6</v>
      </c>
    </row>
    <row r="8" spans="1:6" x14ac:dyDescent="0.25">
      <c r="E8" t="s">
        <v>4</v>
      </c>
      <c r="F8" t="s">
        <v>7</v>
      </c>
    </row>
    <row r="9" spans="1:6" x14ac:dyDescent="0.25">
      <c r="E9" t="s">
        <v>8</v>
      </c>
      <c r="F9" t="s">
        <v>9</v>
      </c>
    </row>
    <row r="10" spans="1:6" x14ac:dyDescent="0.25">
      <c r="E10" t="s">
        <v>10</v>
      </c>
      <c r="F10" t="s">
        <v>12</v>
      </c>
    </row>
    <row r="11" spans="1:6" x14ac:dyDescent="0.25">
      <c r="E11" t="s">
        <v>11</v>
      </c>
      <c r="F11" t="s">
        <v>13</v>
      </c>
    </row>
    <row r="12" spans="1:6" x14ac:dyDescent="0.25">
      <c r="E12" t="s">
        <v>14</v>
      </c>
      <c r="F12" t="s">
        <v>15</v>
      </c>
    </row>
    <row r="13" spans="1:6" x14ac:dyDescent="0.25">
      <c r="D13" t="s">
        <v>16</v>
      </c>
      <c r="E13" t="s">
        <v>19</v>
      </c>
    </row>
    <row r="14" spans="1:6" x14ac:dyDescent="0.25">
      <c r="C14" t="s">
        <v>20</v>
      </c>
    </row>
    <row r="15" spans="1:6" x14ac:dyDescent="0.25">
      <c r="D15" t="s">
        <v>17</v>
      </c>
      <c r="E15" t="s">
        <v>21</v>
      </c>
    </row>
    <row r="16" spans="1:6" x14ac:dyDescent="0.25">
      <c r="D16" t="s">
        <v>16</v>
      </c>
      <c r="E16" t="s">
        <v>22</v>
      </c>
    </row>
    <row r="17" spans="4:5" x14ac:dyDescent="0.25">
      <c r="D17" t="s">
        <v>23</v>
      </c>
      <c r="E17" t="s">
        <v>24</v>
      </c>
    </row>
    <row r="18" spans="4:5" x14ac:dyDescent="0.25">
      <c r="D18" t="s">
        <v>25</v>
      </c>
      <c r="E18" t="s">
        <v>26</v>
      </c>
    </row>
    <row r="19" spans="4:5" x14ac:dyDescent="0.25">
      <c r="D19" t="s">
        <v>27</v>
      </c>
      <c r="E19" t="s">
        <v>28</v>
      </c>
    </row>
  </sheetData>
  <pageMargins left="0.7" right="0.7"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3BE44-52EF-4181-8BAE-5883E1B229B3}">
  <dimension ref="A1:F10"/>
  <sheetViews>
    <sheetView zoomScaleNormal="100" zoomScaleSheetLayoutView="100" workbookViewId="0">
      <selection activeCell="E10" sqref="E10"/>
    </sheetView>
  </sheetViews>
  <sheetFormatPr defaultRowHeight="15" x14ac:dyDescent="0.25"/>
  <cols>
    <col min="1" max="5" width="4.7109375" customWidth="1"/>
  </cols>
  <sheetData>
    <row r="1" spans="1:6" x14ac:dyDescent="0.25">
      <c r="A1" s="3" t="s">
        <v>29</v>
      </c>
    </row>
    <row r="3" spans="1:6" x14ac:dyDescent="0.25">
      <c r="B3" t="s">
        <v>32</v>
      </c>
    </row>
    <row r="4" spans="1:6" x14ac:dyDescent="0.25">
      <c r="C4" t="s">
        <v>33</v>
      </c>
      <c r="D4" t="s">
        <v>31</v>
      </c>
    </row>
    <row r="5" spans="1:6" x14ac:dyDescent="0.25">
      <c r="D5" t="s">
        <v>30</v>
      </c>
      <c r="E5" t="s">
        <v>34</v>
      </c>
    </row>
    <row r="6" spans="1:6" x14ac:dyDescent="0.25">
      <c r="E6" t="s">
        <v>2</v>
      </c>
      <c r="F6" t="s">
        <v>35</v>
      </c>
    </row>
    <row r="7" spans="1:6" x14ac:dyDescent="0.25">
      <c r="F7" t="s">
        <v>36</v>
      </c>
    </row>
    <row r="8" spans="1:6" x14ac:dyDescent="0.25">
      <c r="E8" t="s">
        <v>37</v>
      </c>
      <c r="F8" s="1">
        <v>2.5</v>
      </c>
    </row>
    <row r="9" spans="1:6" x14ac:dyDescent="0.25">
      <c r="D9" t="s">
        <v>16</v>
      </c>
      <c r="E9" t="s">
        <v>83</v>
      </c>
    </row>
    <row r="10" spans="1:6" x14ac:dyDescent="0.25">
      <c r="C10" t="s">
        <v>38</v>
      </c>
      <c r="D10" s="2" t="s">
        <v>39</v>
      </c>
    </row>
  </sheetData>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7E846-47E8-4D1F-A559-3F46A50FEC2D}">
  <dimension ref="A1:D16"/>
  <sheetViews>
    <sheetView zoomScaleNormal="100" zoomScaleSheetLayoutView="100" workbookViewId="0">
      <selection activeCell="K30" sqref="K30"/>
    </sheetView>
  </sheetViews>
  <sheetFormatPr defaultRowHeight="15" x14ac:dyDescent="0.25"/>
  <cols>
    <col min="1" max="5" width="4.7109375" customWidth="1"/>
  </cols>
  <sheetData>
    <row r="1" spans="1:4" x14ac:dyDescent="0.25">
      <c r="A1" s="3" t="s">
        <v>65</v>
      </c>
    </row>
    <row r="3" spans="1:4" x14ac:dyDescent="0.25">
      <c r="B3" t="s">
        <v>66</v>
      </c>
    </row>
    <row r="4" spans="1:4" x14ac:dyDescent="0.25">
      <c r="C4" s="14" t="s">
        <v>67</v>
      </c>
      <c r="D4" t="s">
        <v>68</v>
      </c>
    </row>
    <row r="5" spans="1:4" x14ac:dyDescent="0.25">
      <c r="C5" s="14" t="s">
        <v>69</v>
      </c>
      <c r="D5" t="s">
        <v>72</v>
      </c>
    </row>
    <row r="6" spans="1:4" x14ac:dyDescent="0.25">
      <c r="C6" s="14" t="s">
        <v>73</v>
      </c>
      <c r="D6" t="s">
        <v>74</v>
      </c>
    </row>
    <row r="7" spans="1:4" x14ac:dyDescent="0.25">
      <c r="C7" s="14" t="s">
        <v>75</v>
      </c>
      <c r="D7" t="s">
        <v>76</v>
      </c>
    </row>
    <row r="10" spans="1:4" x14ac:dyDescent="0.25">
      <c r="D10" s="2"/>
    </row>
    <row r="11" spans="1:4" x14ac:dyDescent="0.25">
      <c r="A11" s="3" t="s">
        <v>82</v>
      </c>
    </row>
    <row r="12" spans="1:4" x14ac:dyDescent="0.25">
      <c r="B12" t="s">
        <v>77</v>
      </c>
    </row>
    <row r="13" spans="1:4" x14ac:dyDescent="0.25">
      <c r="B13" t="s">
        <v>80</v>
      </c>
    </row>
    <row r="14" spans="1:4" x14ac:dyDescent="0.25">
      <c r="B14" t="s">
        <v>79</v>
      </c>
    </row>
    <row r="15" spans="1:4" x14ac:dyDescent="0.25">
      <c r="B15" t="s">
        <v>78</v>
      </c>
    </row>
    <row r="16" spans="1:4" x14ac:dyDescent="0.25">
      <c r="B16" t="s">
        <v>81</v>
      </c>
    </row>
  </sheetData>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Estimation Worksheet</vt:lpstr>
      <vt:lpstr>Definitions CARES Act &gt;&gt;&gt;</vt:lpstr>
      <vt:lpstr>Payroll Costs</vt:lpstr>
      <vt:lpstr>Maximum Loan Amount</vt:lpstr>
      <vt:lpstr>Foregiveness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Wilson</dc:creator>
  <cp:lastModifiedBy>Dell</cp:lastModifiedBy>
  <dcterms:created xsi:type="dcterms:W3CDTF">2020-03-27T12:33:57Z</dcterms:created>
  <dcterms:modified xsi:type="dcterms:W3CDTF">2020-03-28T01:32:27Z</dcterms:modified>
</cp:coreProperties>
</file>